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3CA68D15-F84C-440D-AAAA-2DB2CD6F07D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Vee ja reoveeteenus prognoo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3" l="1"/>
  <c r="C20" i="3" s="1"/>
  <c r="E31" i="3" l="1"/>
  <c r="F31" i="3" s="1"/>
  <c r="G31" i="3" s="1"/>
  <c r="H31" i="3" s="1"/>
  <c r="I31" i="3" s="1"/>
  <c r="J31" i="3" s="1"/>
  <c r="K31" i="3" s="1"/>
  <c r="L31" i="3" s="1"/>
  <c r="M31" i="3" s="1"/>
  <c r="N31" i="3" s="1"/>
  <c r="O31" i="3" s="1"/>
  <c r="P31" i="3" s="1"/>
  <c r="Q31" i="3" s="1"/>
  <c r="C25" i="3" l="1"/>
  <c r="C30" i="3" s="1"/>
  <c r="D25" i="3"/>
  <c r="D30" i="3" s="1"/>
  <c r="C28" i="3" l="1"/>
  <c r="C14" i="3"/>
  <c r="D14" i="3"/>
  <c r="D28" i="3"/>
  <c r="E27" i="3"/>
  <c r="F27" i="3" s="1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Q27" i="3" s="1"/>
  <c r="E20" i="3"/>
  <c r="F20" i="3" s="1"/>
  <c r="G20" i="3" s="1"/>
  <c r="H20" i="3" s="1"/>
  <c r="I20" i="3" s="1"/>
  <c r="J20" i="3" s="1"/>
  <c r="K20" i="3" s="1"/>
  <c r="L20" i="3" s="1"/>
  <c r="M20" i="3" s="1"/>
  <c r="N20" i="3" s="1"/>
  <c r="O20" i="3" s="1"/>
  <c r="P20" i="3" s="1"/>
  <c r="Q20" i="3" s="1"/>
  <c r="D18" i="3"/>
  <c r="E18" i="3" s="1"/>
  <c r="F18" i="3" s="1"/>
  <c r="G18" i="3" s="1"/>
  <c r="H18" i="3" s="1"/>
  <c r="I18" i="3" s="1"/>
  <c r="J18" i="3" s="1"/>
  <c r="K18" i="3" s="1"/>
  <c r="L18" i="3" s="1"/>
  <c r="M18" i="3" s="1"/>
  <c r="N18" i="3" s="1"/>
  <c r="O18" i="3" s="1"/>
  <c r="P18" i="3" s="1"/>
  <c r="Q18" i="3" s="1"/>
  <c r="D24" i="3" l="1"/>
  <c r="E24" i="3" s="1"/>
  <c r="F24" i="3" s="1"/>
  <c r="G24" i="3" s="1"/>
  <c r="H24" i="3" s="1"/>
  <c r="I24" i="3" s="1"/>
  <c r="J24" i="3" s="1"/>
  <c r="K24" i="3" s="1"/>
  <c r="L24" i="3" s="1"/>
  <c r="M24" i="3" s="1"/>
  <c r="N24" i="3" s="1"/>
  <c r="O24" i="3" s="1"/>
  <c r="P24" i="3" s="1"/>
  <c r="Q24" i="3" s="1"/>
  <c r="D29" i="3"/>
  <c r="C24" i="3"/>
  <c r="C29" i="3"/>
  <c r="D12" i="3"/>
  <c r="E12" i="3" s="1"/>
  <c r="F12" i="3" s="1"/>
  <c r="E13" i="3"/>
  <c r="F13" i="3" s="1"/>
  <c r="G13" i="3" s="1"/>
  <c r="H13" i="3" s="1"/>
  <c r="I13" i="3" s="1"/>
  <c r="J13" i="3" s="1"/>
  <c r="K13" i="3" s="1"/>
  <c r="L13" i="3" s="1"/>
  <c r="M13" i="3" s="1"/>
  <c r="N13" i="3" s="1"/>
  <c r="O13" i="3" s="1"/>
  <c r="P13" i="3" s="1"/>
  <c r="Q13" i="3" s="1"/>
  <c r="G12" i="3" l="1"/>
  <c r="H12" i="3" l="1"/>
  <c r="I12" i="3" l="1"/>
  <c r="J12" i="3" s="1"/>
  <c r="K12" i="3" s="1"/>
  <c r="L12" i="3" s="1"/>
  <c r="M12" i="3" s="1"/>
  <c r="N12" i="3" l="1"/>
  <c r="O12" i="3" l="1"/>
  <c r="P12" i="3" l="1"/>
  <c r="Q12" i="3" l="1"/>
  <c r="D10" i="3" l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C10" i="3"/>
  <c r="E7" i="3" l="1"/>
  <c r="E6" i="3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C6" i="3"/>
  <c r="D8" i="3"/>
  <c r="C8" i="3" s="1"/>
  <c r="E8" i="3" l="1"/>
  <c r="E11" i="3"/>
  <c r="E9" i="3" s="1"/>
  <c r="C7" i="3"/>
  <c r="C12" i="3" s="1"/>
  <c r="C26" i="3" s="1"/>
  <c r="C21" i="3" s="1"/>
  <c r="D21" i="3" s="1"/>
  <c r="F7" i="3"/>
  <c r="F11" i="3" l="1"/>
  <c r="F9" i="3" s="1"/>
  <c r="G7" i="3"/>
  <c r="F8" i="3"/>
  <c r="D22" i="3"/>
  <c r="C22" i="3" s="1"/>
  <c r="E21" i="3"/>
  <c r="F21" i="3" s="1"/>
  <c r="G21" i="3" s="1"/>
  <c r="D26" i="3"/>
  <c r="E26" i="3" s="1"/>
  <c r="F26" i="3" s="1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Q26" i="3" s="1"/>
  <c r="H21" i="3" l="1"/>
  <c r="I21" i="3" s="1"/>
  <c r="J21" i="3" s="1"/>
  <c r="K21" i="3" s="1"/>
  <c r="L21" i="3" s="1"/>
  <c r="M21" i="3" s="1"/>
  <c r="N21" i="3" s="1"/>
  <c r="O21" i="3" s="1"/>
  <c r="P21" i="3" s="1"/>
  <c r="Q21" i="3" s="1"/>
  <c r="H7" i="3"/>
  <c r="G11" i="3"/>
  <c r="G9" i="3" s="1"/>
  <c r="G8" i="3"/>
  <c r="H11" i="3" l="1"/>
  <c r="H9" i="3" s="1"/>
  <c r="I7" i="3"/>
  <c r="H8" i="3"/>
  <c r="D4" i="3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P4" i="3" s="1"/>
  <c r="Q4" i="3" s="1"/>
  <c r="J7" i="3" l="1"/>
  <c r="I11" i="3"/>
  <c r="I9" i="3" s="1"/>
  <c r="I8" i="3"/>
  <c r="E14" i="3"/>
  <c r="K7" i="3" l="1"/>
  <c r="J11" i="3"/>
  <c r="J9" i="3" s="1"/>
  <c r="J8" i="3"/>
  <c r="F14" i="3"/>
  <c r="L7" i="3" l="1"/>
  <c r="K8" i="3"/>
  <c r="K11" i="3"/>
  <c r="K9" i="3" s="1"/>
  <c r="G14" i="3"/>
  <c r="L11" i="3" l="1"/>
  <c r="L9" i="3" s="1"/>
  <c r="L8" i="3"/>
  <c r="M7" i="3"/>
  <c r="H14" i="3"/>
  <c r="N7" i="3" l="1"/>
  <c r="M8" i="3"/>
  <c r="M11" i="3"/>
  <c r="M9" i="3" s="1"/>
  <c r="I14" i="3"/>
  <c r="N11" i="3" l="1"/>
  <c r="N9" i="3" s="1"/>
  <c r="O7" i="3"/>
  <c r="N8" i="3"/>
  <c r="J14" i="3"/>
  <c r="P7" i="3" l="1"/>
  <c r="O11" i="3"/>
  <c r="O9" i="3" s="1"/>
  <c r="O8" i="3"/>
  <c r="K14" i="3"/>
  <c r="P11" i="3" l="1"/>
  <c r="P9" i="3" s="1"/>
  <c r="P8" i="3"/>
  <c r="Q7" i="3"/>
  <c r="L14" i="3"/>
  <c r="Q11" i="3" l="1"/>
  <c r="Q9" i="3" s="1"/>
  <c r="Q8" i="3"/>
  <c r="M14" i="3"/>
  <c r="N14" i="3" l="1"/>
  <c r="O14" i="3" l="1"/>
  <c r="Q14" i="3" l="1"/>
  <c r="P14" i="3"/>
  <c r="N22" i="3" l="1"/>
  <c r="I22" i="3"/>
  <c r="G22" i="3"/>
  <c r="M22" i="3"/>
  <c r="N25" i="3"/>
  <c r="L25" i="3"/>
  <c r="L22" i="3"/>
  <c r="H25" i="3"/>
  <c r="H22" i="3"/>
  <c r="P22" i="3"/>
  <c r="F22" i="3"/>
  <c r="G25" i="3"/>
  <c r="O22" i="3"/>
  <c r="J22" i="3"/>
  <c r="I25" i="3"/>
  <c r="Q22" i="3"/>
  <c r="P25" i="3"/>
  <c r="Q25" i="3"/>
  <c r="F25" i="3"/>
  <c r="E25" i="3"/>
  <c r="E22" i="3"/>
  <c r="J25" i="3"/>
  <c r="O25" i="3"/>
  <c r="K25" i="3"/>
  <c r="K22" i="3"/>
  <c r="M25" i="3"/>
  <c r="O23" i="3" l="1"/>
  <c r="O30" i="3"/>
  <c r="Q23" i="3"/>
  <c r="Q30" i="3"/>
  <c r="K23" i="3"/>
  <c r="K30" i="3"/>
  <c r="J23" i="3"/>
  <c r="J30" i="3"/>
  <c r="L28" i="3"/>
  <c r="L29" i="3" s="1"/>
  <c r="L30" i="3"/>
  <c r="N28" i="3"/>
  <c r="N29" i="3" s="1"/>
  <c r="N30" i="3"/>
  <c r="F28" i="3"/>
  <c r="F29" i="3" s="1"/>
  <c r="F30" i="3"/>
  <c r="G23" i="3"/>
  <c r="G30" i="3"/>
  <c r="P23" i="3"/>
  <c r="P30" i="3"/>
  <c r="H23" i="3"/>
  <c r="H30" i="3"/>
  <c r="I23" i="3"/>
  <c r="I30" i="3"/>
  <c r="E28" i="3"/>
  <c r="E29" i="3" s="1"/>
  <c r="E30" i="3"/>
  <c r="M28" i="3"/>
  <c r="M29" i="3" s="1"/>
  <c r="M30" i="3"/>
  <c r="Q28" i="3"/>
  <c r="Q29" i="3" s="1"/>
  <c r="G28" i="3"/>
  <c r="G29" i="3" s="1"/>
  <c r="N23" i="3"/>
  <c r="J28" i="3"/>
  <c r="J29" i="3" s="1"/>
  <c r="P28" i="3"/>
  <c r="P29" i="3" s="1"/>
  <c r="E23" i="3"/>
  <c r="M23" i="3"/>
  <c r="F23" i="3"/>
  <c r="O28" i="3"/>
  <c r="O29" i="3" s="1"/>
  <c r="I28" i="3"/>
  <c r="I29" i="3" s="1"/>
  <c r="H28" i="3"/>
  <c r="H29" i="3" s="1"/>
  <c r="L23" i="3"/>
  <c r="K28" i="3"/>
  <c r="K29" i="3" s="1"/>
</calcChain>
</file>

<file path=xl/sharedStrings.xml><?xml version="1.0" encoding="utf-8"?>
<sst xmlns="http://schemas.openxmlformats.org/spreadsheetml/2006/main" count="58" uniqueCount="24">
  <si>
    <t>aasta</t>
  </si>
  <si>
    <t>baasaasta</t>
  </si>
  <si>
    <t>prognoos</t>
  </si>
  <si>
    <t>Müük elanikele (m3)</t>
  </si>
  <si>
    <t>Müük jur isikutele (m3)</t>
  </si>
  <si>
    <t>VEEVARUSTUSEGA ASULATE ELANIKUD</t>
  </si>
  <si>
    <t>VEEVARUSTUSEGA ASULATE VEETARBIJAD</t>
  </si>
  <si>
    <r>
      <t>ASULATE VEEVÕTT (M</t>
    </r>
    <r>
      <rPr>
        <b/>
        <sz val="11"/>
        <color theme="1"/>
        <rFont val="Calibri"/>
        <family val="2"/>
        <charset val="186"/>
      </rPr>
      <t>³)</t>
    </r>
  </si>
  <si>
    <t>MÜÜGIVALISE VEE MÄÄR (%)</t>
  </si>
  <si>
    <t>KESKMINE LIITUMISMÄÄR ASULATES</t>
  </si>
  <si>
    <t>Piirkonna keskmine ühiktarbimine</t>
  </si>
  <si>
    <t>REOVEEPUHASTUSTEENUSE MÜÜGIMAHT KOKKU (M³)</t>
  </si>
  <si>
    <t>VEETEENUSE MÜÜGIMAHT KOKKU (M³)</t>
  </si>
  <si>
    <t>VEEVARUSTUSEGA ASULATE REOVEETARBIJAD</t>
  </si>
  <si>
    <t>INFILTRATSIOONI MÄÄR (%)</t>
  </si>
  <si>
    <r>
      <t>ASULATE REOVESI REOVEEPUHASTEISSE (M</t>
    </r>
    <r>
      <rPr>
        <b/>
        <sz val="11"/>
        <color theme="1"/>
        <rFont val="Calibri"/>
        <family val="2"/>
        <charset val="186"/>
      </rPr>
      <t>³)</t>
    </r>
  </si>
  <si>
    <t>reoveepuhastusteenuse müügimaht settekaevud (m³)</t>
  </si>
  <si>
    <t>reoveepuhastusteenuse müügimaht va settekaevud (m³)</t>
  </si>
  <si>
    <t>REOVEESÜSTEEMIGA ASULATE ELANIKUD</t>
  </si>
  <si>
    <t>müügimaht majapidamised va settekaevud (m³)</t>
  </si>
  <si>
    <t>MAKO AS TEENUSPIIRKONDADE REOVEETEENUSE TARBIMINE JA TOOTMINE</t>
  </si>
  <si>
    <t>MAKO AS TEENUSPIIRKONDADE VEETEENUSE TARBIMINE JA TOOTMINE</t>
  </si>
  <si>
    <t>LISA 4. Nõudlusanalüüs</t>
  </si>
  <si>
    <t>rahvastikumuutus, koefitsient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</si>
</sst>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9" fontId="2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2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9" fontId="3" fillId="0" borderId="1" xfId="2" applyFont="1" applyBorder="1" applyAlignment="1">
      <alignment horizontal="center"/>
    </xf>
    <xf numFmtId="9" fontId="3" fillId="0" borderId="1" xfId="2" applyFont="1" applyBorder="1" applyAlignment="1">
      <alignment horizontal="center" vertical="center"/>
    </xf>
    <xf numFmtId="1" fontId="0" fillId="0" borderId="0" xfId="0" applyNumberFormat="1"/>
    <xf numFmtId="0" fontId="5" fillId="0" borderId="1" xfId="1" applyFont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3"/>
  <sheetViews>
    <sheetView tabSelected="1" workbookViewId="0">
      <selection activeCell="B19" sqref="B19"/>
    </sheetView>
  </sheetViews>
  <sheetFormatPr defaultRowHeight="14.5" x14ac:dyDescent="0.35"/>
  <cols>
    <col min="1" max="1" width="24.90625" customWidth="1"/>
    <col min="2" max="2" width="47.6328125" customWidth="1"/>
    <col min="18" max="18" width="20.90625" customWidth="1"/>
  </cols>
  <sheetData>
    <row r="1" spans="1:18" ht="15.5" x14ac:dyDescent="0.35">
      <c r="A1" s="21" t="s">
        <v>22</v>
      </c>
    </row>
    <row r="3" spans="1:18" x14ac:dyDescent="0.35">
      <c r="A3" s="20" t="s">
        <v>21</v>
      </c>
      <c r="B3" s="20"/>
      <c r="C3" s="17" t="s">
        <v>1</v>
      </c>
      <c r="D3" s="9" t="s">
        <v>1</v>
      </c>
      <c r="E3" s="3" t="s">
        <v>2</v>
      </c>
      <c r="F3" s="3" t="s">
        <v>2</v>
      </c>
      <c r="G3" s="3" t="s">
        <v>2</v>
      </c>
      <c r="H3" s="3" t="s">
        <v>2</v>
      </c>
      <c r="I3" s="3" t="s">
        <v>2</v>
      </c>
      <c r="J3" s="3" t="s">
        <v>2</v>
      </c>
      <c r="K3" s="3" t="s">
        <v>2</v>
      </c>
      <c r="L3" s="3" t="s">
        <v>2</v>
      </c>
      <c r="M3" s="3" t="s">
        <v>2</v>
      </c>
      <c r="N3" s="3" t="s">
        <v>2</v>
      </c>
      <c r="O3" s="3" t="s">
        <v>2</v>
      </c>
      <c r="P3" s="3" t="s">
        <v>2</v>
      </c>
      <c r="Q3" s="3" t="s">
        <v>2</v>
      </c>
      <c r="R3" s="1"/>
    </row>
    <row r="4" spans="1:18" x14ac:dyDescent="0.35">
      <c r="A4" s="2"/>
      <c r="B4" s="3" t="s">
        <v>0</v>
      </c>
      <c r="C4" s="18">
        <v>2023</v>
      </c>
      <c r="D4" s="18">
        <f>C4+1</f>
        <v>2024</v>
      </c>
      <c r="E4" s="7">
        <f t="shared" ref="E4:Q4" si="0">D4+1</f>
        <v>2025</v>
      </c>
      <c r="F4" s="7">
        <f t="shared" si="0"/>
        <v>2026</v>
      </c>
      <c r="G4" s="7">
        <f t="shared" si="0"/>
        <v>2027</v>
      </c>
      <c r="H4" s="7">
        <f t="shared" si="0"/>
        <v>2028</v>
      </c>
      <c r="I4" s="7">
        <f t="shared" si="0"/>
        <v>2029</v>
      </c>
      <c r="J4" s="7">
        <f t="shared" si="0"/>
        <v>2030</v>
      </c>
      <c r="K4" s="7">
        <f t="shared" si="0"/>
        <v>2031</v>
      </c>
      <c r="L4" s="7">
        <f t="shared" si="0"/>
        <v>2032</v>
      </c>
      <c r="M4" s="7">
        <f t="shared" si="0"/>
        <v>2033</v>
      </c>
      <c r="N4" s="7">
        <f t="shared" si="0"/>
        <v>2034</v>
      </c>
      <c r="O4" s="7">
        <f t="shared" si="0"/>
        <v>2035</v>
      </c>
      <c r="P4" s="7">
        <f t="shared" si="0"/>
        <v>2036</v>
      </c>
      <c r="Q4" s="7">
        <f t="shared" si="0"/>
        <v>2037</v>
      </c>
      <c r="R4" s="1"/>
    </row>
    <row r="5" spans="1:18" x14ac:dyDescent="0.35">
      <c r="A5" s="5"/>
      <c r="B5" s="3" t="s">
        <v>23</v>
      </c>
      <c r="C5" s="19">
        <v>1</v>
      </c>
      <c r="D5" s="19">
        <v>0.99528016662187579</v>
      </c>
      <c r="E5" s="13">
        <v>0.99528016662187579</v>
      </c>
      <c r="F5" s="13">
        <v>0.99385705847607797</v>
      </c>
      <c r="G5" s="13">
        <v>0.99378512845765909</v>
      </c>
      <c r="H5" s="13">
        <v>0.99372917556599749</v>
      </c>
      <c r="I5" s="13">
        <v>0.99380996595481275</v>
      </c>
      <c r="J5" s="13">
        <v>0.99408284023668636</v>
      </c>
      <c r="K5" s="13">
        <v>0.99434349763297136</v>
      </c>
      <c r="L5" s="13">
        <v>0.99448635591885315</v>
      </c>
      <c r="M5" s="13">
        <v>0.9945437904815545</v>
      </c>
      <c r="N5" s="13">
        <v>0.99469082929246455</v>
      </c>
      <c r="O5" s="13">
        <v>0.99480482510763979</v>
      </c>
      <c r="P5" s="13">
        <v>0.99497442500983657</v>
      </c>
      <c r="Q5" s="13">
        <v>0.99496701597972426</v>
      </c>
      <c r="R5" s="1"/>
    </row>
    <row r="6" spans="1:18" x14ac:dyDescent="0.35">
      <c r="A6" s="2"/>
      <c r="B6" s="5" t="s">
        <v>5</v>
      </c>
      <c r="C6" s="6">
        <f>D6*1.005</f>
        <v>5973.7199999999993</v>
      </c>
      <c r="D6" s="6">
        <v>5944</v>
      </c>
      <c r="E6" s="4">
        <f>D6*E5</f>
        <v>5915.9453104004297</v>
      </c>
      <c r="F6" s="4">
        <f t="shared" ref="F6:Q6" si="1">E6*F5</f>
        <v>5879.6040042999193</v>
      </c>
      <c r="G6" s="4">
        <f t="shared" si="1"/>
        <v>5843.063020693362</v>
      </c>
      <c r="H6" s="4">
        <f t="shared" si="1"/>
        <v>5806.4221983337811</v>
      </c>
      <c r="I6" s="4">
        <f t="shared" si="1"/>
        <v>5770.4802472453639</v>
      </c>
      <c r="J6" s="4">
        <f t="shared" si="1"/>
        <v>5736.3353937113679</v>
      </c>
      <c r="K6" s="4">
        <f t="shared" si="1"/>
        <v>5703.8877989787698</v>
      </c>
      <c r="L6" s="4">
        <f t="shared" si="1"/>
        <v>5672.4385917764048</v>
      </c>
      <c r="M6" s="4">
        <f t="shared" si="1"/>
        <v>5641.4885783391564</v>
      </c>
      <c r="N6" s="4">
        <f t="shared" si="1"/>
        <v>5611.5369524321422</v>
      </c>
      <c r="O6" s="4">
        <f t="shared" si="1"/>
        <v>5582.3840365493152</v>
      </c>
      <c r="P6" s="4">
        <f t="shared" si="1"/>
        <v>5554.3293469497457</v>
      </c>
      <c r="Q6" s="4">
        <f t="shared" si="1"/>
        <v>5526.3744961031989</v>
      </c>
      <c r="R6" s="1"/>
    </row>
    <row r="7" spans="1:18" x14ac:dyDescent="0.35">
      <c r="A7" s="2"/>
      <c r="B7" s="5" t="s">
        <v>6</v>
      </c>
      <c r="C7" s="6">
        <f>C6*C8</f>
        <v>5362.6799999999994</v>
      </c>
      <c r="D7" s="6">
        <v>5336</v>
      </c>
      <c r="E7" s="4">
        <f>D7*E5</f>
        <v>5310.8149690943292</v>
      </c>
      <c r="F7" s="4">
        <f t="shared" ref="F7:Q7" si="2">E7*F5</f>
        <v>5278.1909432948132</v>
      </c>
      <c r="G7" s="4">
        <f t="shared" si="2"/>
        <v>5245.387664606289</v>
      </c>
      <c r="H7" s="7">
        <f>G7*H5+25</f>
        <v>5237.4947594732603</v>
      </c>
      <c r="I7" s="4">
        <f t="shared" si="2"/>
        <v>5205.0744886006314</v>
      </c>
      <c r="J7" s="4">
        <f>I7*J5</f>
        <v>5174.2752312716339</v>
      </c>
      <c r="K7" s="4">
        <f t="shared" si="2"/>
        <v>5145.0069311782881</v>
      </c>
      <c r="L7" s="4">
        <f t="shared" si="2"/>
        <v>5116.6391941647371</v>
      </c>
      <c r="M7" s="4">
        <f t="shared" si="2"/>
        <v>5088.7217386910843</v>
      </c>
      <c r="N7" s="4">
        <f t="shared" si="2"/>
        <v>5061.704846297227</v>
      </c>
      <c r="O7" s="4">
        <f t="shared" si="2"/>
        <v>5035.4084043672055</v>
      </c>
      <c r="P7" s="4">
        <f t="shared" si="2"/>
        <v>5010.1025818249591</v>
      </c>
      <c r="Q7" s="4">
        <f t="shared" si="2"/>
        <v>4984.8868155906921</v>
      </c>
      <c r="R7" s="1"/>
    </row>
    <row r="8" spans="1:18" x14ac:dyDescent="0.35">
      <c r="A8" s="2"/>
      <c r="B8" s="5" t="s">
        <v>9</v>
      </c>
      <c r="C8" s="12">
        <f>D8</f>
        <v>0.89771197846567963</v>
      </c>
      <c r="D8" s="12">
        <f>D7/D6</f>
        <v>0.89771197846567963</v>
      </c>
      <c r="E8" s="14">
        <f t="shared" ref="E8:Q8" si="3">E7/E6</f>
        <v>0.89771197846567963</v>
      </c>
      <c r="F8" s="14">
        <f t="shared" si="3"/>
        <v>0.89771197846567974</v>
      </c>
      <c r="G8" s="14">
        <f t="shared" si="3"/>
        <v>0.89771197846567974</v>
      </c>
      <c r="H8" s="14">
        <f t="shared" si="3"/>
        <v>0.90201755583261223</v>
      </c>
      <c r="I8" s="14">
        <f t="shared" si="3"/>
        <v>0.90201755583261234</v>
      </c>
      <c r="J8" s="14">
        <f t="shared" si="3"/>
        <v>0.90201755583261234</v>
      </c>
      <c r="K8" s="14">
        <f t="shared" si="3"/>
        <v>0.90201755583261223</v>
      </c>
      <c r="L8" s="14">
        <f t="shared" si="3"/>
        <v>0.90201755583261212</v>
      </c>
      <c r="M8" s="14">
        <f t="shared" si="3"/>
        <v>0.90201755583261223</v>
      </c>
      <c r="N8" s="14">
        <f t="shared" si="3"/>
        <v>0.90201755583261234</v>
      </c>
      <c r="O8" s="14">
        <f t="shared" si="3"/>
        <v>0.90201755583261234</v>
      </c>
      <c r="P8" s="14">
        <f t="shared" si="3"/>
        <v>0.90201755583261223</v>
      </c>
      <c r="Q8" s="14">
        <f t="shared" si="3"/>
        <v>0.90201755583261234</v>
      </c>
      <c r="R8" s="1"/>
    </row>
    <row r="9" spans="1:18" x14ac:dyDescent="0.35">
      <c r="A9" s="2"/>
      <c r="B9" s="5" t="s">
        <v>7</v>
      </c>
      <c r="C9" s="6">
        <v>239650</v>
      </c>
      <c r="D9" s="6">
        <v>260900</v>
      </c>
      <c r="E9" s="4">
        <f>(E11+E13)/(1-E10)</f>
        <v>254935.97532050774</v>
      </c>
      <c r="F9" s="4">
        <f t="shared" ref="F9:Q9" si="4">(F11+F13)/(1-F10)</f>
        <v>248919.30469243368</v>
      </c>
      <c r="G9" s="4">
        <f t="shared" si="4"/>
        <v>243118.48895704214</v>
      </c>
      <c r="H9" s="4">
        <f t="shared" si="4"/>
        <v>238422.96835340722</v>
      </c>
      <c r="I9" s="4">
        <f t="shared" si="4"/>
        <v>233029.54169615378</v>
      </c>
      <c r="J9" s="4">
        <f t="shared" si="4"/>
        <v>227881.20011910427</v>
      </c>
      <c r="K9" s="4">
        <f t="shared" si="4"/>
        <v>222962.22172691158</v>
      </c>
      <c r="L9" s="4">
        <f t="shared" si="4"/>
        <v>218239.85381054465</v>
      </c>
      <c r="M9" s="4">
        <f t="shared" si="4"/>
        <v>213689.45466501924</v>
      </c>
      <c r="N9" s="4">
        <f t="shared" si="4"/>
        <v>209317.16663908001</v>
      </c>
      <c r="O9" s="4">
        <f t="shared" si="4"/>
        <v>205108.64559920531</v>
      </c>
      <c r="P9" s="4">
        <f t="shared" si="4"/>
        <v>201064.57985723691</v>
      </c>
      <c r="Q9" s="4">
        <f t="shared" si="4"/>
        <v>197149.46727253112</v>
      </c>
      <c r="R9" s="1"/>
    </row>
    <row r="10" spans="1:18" ht="16.75" customHeight="1" x14ac:dyDescent="0.35">
      <c r="A10" s="2"/>
      <c r="B10" s="11" t="s">
        <v>8</v>
      </c>
      <c r="C10" s="8">
        <f>(C9-C14)/C9</f>
        <v>0.28375964948883786</v>
      </c>
      <c r="D10" s="8">
        <f>(D9-D14)/D9</f>
        <v>0.36120352625527019</v>
      </c>
      <c r="E10" s="15">
        <f>D10-1.25%</f>
        <v>0.34870352625527018</v>
      </c>
      <c r="F10" s="15">
        <f t="shared" ref="F10:Q10" si="5">E10-1.25%</f>
        <v>0.33620352625527017</v>
      </c>
      <c r="G10" s="15">
        <f t="shared" si="5"/>
        <v>0.32370352625527016</v>
      </c>
      <c r="H10" s="15">
        <f t="shared" si="5"/>
        <v>0.31120352625527015</v>
      </c>
      <c r="I10" s="15">
        <f t="shared" si="5"/>
        <v>0.29870352625527014</v>
      </c>
      <c r="J10" s="15">
        <f t="shared" si="5"/>
        <v>0.28620352625527012</v>
      </c>
      <c r="K10" s="15">
        <f t="shared" si="5"/>
        <v>0.27370352625527011</v>
      </c>
      <c r="L10" s="15">
        <f t="shared" si="5"/>
        <v>0.2612035262552701</v>
      </c>
      <c r="M10" s="15">
        <f t="shared" si="5"/>
        <v>0.24870352625527009</v>
      </c>
      <c r="N10" s="15">
        <f t="shared" si="5"/>
        <v>0.23620352625527008</v>
      </c>
      <c r="O10" s="15">
        <f t="shared" si="5"/>
        <v>0.22370352625527007</v>
      </c>
      <c r="P10" s="15">
        <f t="shared" si="5"/>
        <v>0.21120352625527006</v>
      </c>
      <c r="Q10" s="15">
        <f t="shared" si="5"/>
        <v>0.19870352625527005</v>
      </c>
      <c r="R10" s="1"/>
    </row>
    <row r="11" spans="1:18" x14ac:dyDescent="0.35">
      <c r="A11" s="2"/>
      <c r="B11" s="9" t="s">
        <v>3</v>
      </c>
      <c r="C11" s="10">
        <v>134957</v>
      </c>
      <c r="D11" s="10">
        <v>132017</v>
      </c>
      <c r="E11" s="4">
        <f>E7*E12/1000*365</f>
        <v>131393.90175692015</v>
      </c>
      <c r="F11" s="4">
        <f t="shared" ref="F11:Q11" si="6">F7*F12/1000*365</f>
        <v>130586.75670182746</v>
      </c>
      <c r="G11" s="4">
        <f t="shared" si="6"/>
        <v>129775.17678379467</v>
      </c>
      <c r="H11" s="4">
        <f t="shared" si="6"/>
        <v>129579.89986157822</v>
      </c>
      <c r="I11" s="4">
        <f t="shared" si="6"/>
        <v>128777.79586986311</v>
      </c>
      <c r="J11" s="4">
        <f t="shared" si="6"/>
        <v>128015.79707773375</v>
      </c>
      <c r="K11" s="4">
        <f t="shared" si="6"/>
        <v>127291.67541854647</v>
      </c>
      <c r="L11" s="4">
        <f t="shared" si="6"/>
        <v>126589.83442579574</v>
      </c>
      <c r="M11" s="4">
        <f t="shared" si="6"/>
        <v>125899.13376626327</v>
      </c>
      <c r="N11" s="4">
        <f t="shared" si="6"/>
        <v>125230.71377316736</v>
      </c>
      <c r="O11" s="4">
        <f t="shared" si="6"/>
        <v>124580.11831322064</v>
      </c>
      <c r="P11" s="4">
        <f t="shared" si="6"/>
        <v>123954.03158635412</v>
      </c>
      <c r="Q11" s="4">
        <f t="shared" si="6"/>
        <v>123330.17292613124</v>
      </c>
      <c r="R11" s="1"/>
    </row>
    <row r="12" spans="1:18" x14ac:dyDescent="0.35">
      <c r="A12" s="2"/>
      <c r="B12" s="9" t="s">
        <v>10</v>
      </c>
      <c r="C12" s="10">
        <f>C11/C7*1000/365</f>
        <v>68.947840534854222</v>
      </c>
      <c r="D12" s="10">
        <f>D11/D7*1000/365</f>
        <v>67.783060524532246</v>
      </c>
      <c r="E12" s="4">
        <f>D12</f>
        <v>67.783060524532246</v>
      </c>
      <c r="F12" s="4">
        <f t="shared" ref="F12:Q12" si="7">E12</f>
        <v>67.783060524532246</v>
      </c>
      <c r="G12" s="4">
        <f t="shared" si="7"/>
        <v>67.783060524532246</v>
      </c>
      <c r="H12" s="4">
        <f t="shared" si="7"/>
        <v>67.783060524532246</v>
      </c>
      <c r="I12" s="4">
        <f t="shared" si="7"/>
        <v>67.783060524532246</v>
      </c>
      <c r="J12" s="4">
        <f t="shared" si="7"/>
        <v>67.783060524532246</v>
      </c>
      <c r="K12" s="4">
        <f t="shared" si="7"/>
        <v>67.783060524532246</v>
      </c>
      <c r="L12" s="4">
        <f t="shared" si="7"/>
        <v>67.783060524532246</v>
      </c>
      <c r="M12" s="4">
        <f t="shared" si="7"/>
        <v>67.783060524532246</v>
      </c>
      <c r="N12" s="4">
        <f t="shared" si="7"/>
        <v>67.783060524532246</v>
      </c>
      <c r="O12" s="4">
        <f t="shared" si="7"/>
        <v>67.783060524532246</v>
      </c>
      <c r="P12" s="4">
        <f t="shared" si="7"/>
        <v>67.783060524532246</v>
      </c>
      <c r="Q12" s="4">
        <f t="shared" si="7"/>
        <v>67.783060524532246</v>
      </c>
      <c r="R12" s="1"/>
    </row>
    <row r="13" spans="1:18" x14ac:dyDescent="0.35">
      <c r="A13" s="2"/>
      <c r="B13" s="9" t="s">
        <v>4</v>
      </c>
      <c r="C13" s="10">
        <v>36690</v>
      </c>
      <c r="D13" s="10">
        <v>34645</v>
      </c>
      <c r="E13" s="4">
        <f>D13</f>
        <v>34645</v>
      </c>
      <c r="F13" s="4">
        <f t="shared" ref="F13:Q13" si="8">E13</f>
        <v>34645</v>
      </c>
      <c r="G13" s="4">
        <f t="shared" si="8"/>
        <v>34645</v>
      </c>
      <c r="H13" s="4">
        <f t="shared" si="8"/>
        <v>34645</v>
      </c>
      <c r="I13" s="4">
        <f t="shared" si="8"/>
        <v>34645</v>
      </c>
      <c r="J13" s="4">
        <f t="shared" si="8"/>
        <v>34645</v>
      </c>
      <c r="K13" s="4">
        <f t="shared" si="8"/>
        <v>34645</v>
      </c>
      <c r="L13" s="4">
        <f t="shared" si="8"/>
        <v>34645</v>
      </c>
      <c r="M13" s="4">
        <f t="shared" si="8"/>
        <v>34645</v>
      </c>
      <c r="N13" s="4">
        <f t="shared" si="8"/>
        <v>34645</v>
      </c>
      <c r="O13" s="4">
        <f t="shared" si="8"/>
        <v>34645</v>
      </c>
      <c r="P13" s="4">
        <f t="shared" si="8"/>
        <v>34645</v>
      </c>
      <c r="Q13" s="4">
        <f t="shared" si="8"/>
        <v>34645</v>
      </c>
      <c r="R13" s="1"/>
    </row>
    <row r="14" spans="1:18" x14ac:dyDescent="0.35">
      <c r="A14" s="2"/>
      <c r="B14" s="9" t="s">
        <v>12</v>
      </c>
      <c r="C14" s="10">
        <f>C11+C13</f>
        <v>171647</v>
      </c>
      <c r="D14" s="10">
        <f>D11+D13</f>
        <v>166662</v>
      </c>
      <c r="E14" s="4">
        <f t="shared" ref="E14:P14" si="9">E11+E13</f>
        <v>166038.90175692015</v>
      </c>
      <c r="F14" s="4">
        <f t="shared" si="9"/>
        <v>165231.75670182746</v>
      </c>
      <c r="G14" s="4">
        <f t="shared" si="9"/>
        <v>164420.17678379465</v>
      </c>
      <c r="H14" s="4">
        <f t="shared" si="9"/>
        <v>164224.89986157822</v>
      </c>
      <c r="I14" s="4">
        <f t="shared" si="9"/>
        <v>163422.79586986313</v>
      </c>
      <c r="J14" s="4">
        <f t="shared" si="9"/>
        <v>162660.79707773373</v>
      </c>
      <c r="K14" s="4">
        <f t="shared" si="9"/>
        <v>161936.67541854648</v>
      </c>
      <c r="L14" s="4">
        <f t="shared" si="9"/>
        <v>161234.83442579574</v>
      </c>
      <c r="M14" s="4">
        <f t="shared" si="9"/>
        <v>160544.13376626326</v>
      </c>
      <c r="N14" s="4">
        <f t="shared" si="9"/>
        <v>159875.71377316734</v>
      </c>
      <c r="O14" s="4">
        <f t="shared" si="9"/>
        <v>159225.11831322062</v>
      </c>
      <c r="P14" s="4">
        <f t="shared" si="9"/>
        <v>158599.03158635413</v>
      </c>
      <c r="Q14" s="4">
        <f t="shared" ref="Q14" si="10">Q11+Q13</f>
        <v>157975.17292613123</v>
      </c>
      <c r="R14" s="1"/>
    </row>
    <row r="17" spans="1:17" x14ac:dyDescent="0.35">
      <c r="A17" s="20" t="s">
        <v>20</v>
      </c>
      <c r="B17" s="20"/>
      <c r="C17" s="17" t="s">
        <v>1</v>
      </c>
      <c r="D17" s="9" t="s">
        <v>1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</row>
    <row r="18" spans="1:17" x14ac:dyDescent="0.35">
      <c r="A18" s="2"/>
      <c r="B18" s="3" t="s">
        <v>0</v>
      </c>
      <c r="C18" s="18">
        <v>2023</v>
      </c>
      <c r="D18" s="18">
        <f>C18+1</f>
        <v>2024</v>
      </c>
      <c r="E18" s="7">
        <f t="shared" ref="E18" si="11">D18+1</f>
        <v>2025</v>
      </c>
      <c r="F18" s="7">
        <f t="shared" ref="F18" si="12">E18+1</f>
        <v>2026</v>
      </c>
      <c r="G18" s="7">
        <f t="shared" ref="G18" si="13">F18+1</f>
        <v>2027</v>
      </c>
      <c r="H18" s="7">
        <f t="shared" ref="H18" si="14">G18+1</f>
        <v>2028</v>
      </c>
      <c r="I18" s="7">
        <f t="shared" ref="I18" si="15">H18+1</f>
        <v>2029</v>
      </c>
      <c r="J18" s="7">
        <f t="shared" ref="J18" si="16">I18+1</f>
        <v>2030</v>
      </c>
      <c r="K18" s="7">
        <f t="shared" ref="K18" si="17">J18+1</f>
        <v>2031</v>
      </c>
      <c r="L18" s="7">
        <f t="shared" ref="L18" si="18">K18+1</f>
        <v>2032</v>
      </c>
      <c r="M18" s="7">
        <f t="shared" ref="M18" si="19">L18+1</f>
        <v>2033</v>
      </c>
      <c r="N18" s="7">
        <f t="shared" ref="N18" si="20">M18+1</f>
        <v>2034</v>
      </c>
      <c r="O18" s="7">
        <f t="shared" ref="O18" si="21">N18+1</f>
        <v>2035</v>
      </c>
      <c r="P18" s="7">
        <f t="shared" ref="P18" si="22">O18+1</f>
        <v>2036</v>
      </c>
      <c r="Q18" s="7">
        <f t="shared" ref="Q18" si="23">P18+1</f>
        <v>2037</v>
      </c>
    </row>
    <row r="19" spans="1:17" x14ac:dyDescent="0.35">
      <c r="A19" s="5"/>
      <c r="B19" s="3" t="s">
        <v>23</v>
      </c>
      <c r="C19" s="19">
        <v>1</v>
      </c>
      <c r="D19" s="19">
        <v>0.99528016662187579</v>
      </c>
      <c r="E19" s="13">
        <v>0.99528016662187579</v>
      </c>
      <c r="F19" s="13">
        <v>0.99385705847607797</v>
      </c>
      <c r="G19" s="13">
        <v>0.99378512845765909</v>
      </c>
      <c r="H19" s="13">
        <v>0.99372917556599749</v>
      </c>
      <c r="I19" s="13">
        <v>0.99380996595481275</v>
      </c>
      <c r="J19" s="13">
        <v>0.99408284023668636</v>
      </c>
      <c r="K19" s="13">
        <v>0.99434349763297136</v>
      </c>
      <c r="L19" s="13">
        <v>0.99448635591885315</v>
      </c>
      <c r="M19" s="13">
        <v>0.9945437904815545</v>
      </c>
      <c r="N19" s="13">
        <v>0.99469082929246455</v>
      </c>
      <c r="O19" s="13">
        <v>0.99480482510763979</v>
      </c>
      <c r="P19" s="13">
        <v>0.99497442500983657</v>
      </c>
      <c r="Q19" s="13">
        <v>0.99496701597972426</v>
      </c>
    </row>
    <row r="20" spans="1:17" x14ac:dyDescent="0.35">
      <c r="A20" s="2"/>
      <c r="B20" s="5" t="s">
        <v>18</v>
      </c>
      <c r="C20" s="6">
        <f>D20*1.005</f>
        <v>5722.4699999999993</v>
      </c>
      <c r="D20" s="6">
        <f>5944-250</f>
        <v>5694</v>
      </c>
      <c r="E20" s="4">
        <f>D20*E19</f>
        <v>5667.1252687449605</v>
      </c>
      <c r="F20" s="4">
        <f t="shared" ref="F20" si="24">E20*F19</f>
        <v>5632.3124496103192</v>
      </c>
      <c r="G20" s="4">
        <f t="shared" ref="G20" si="25">F20*G19</f>
        <v>5597.3083512496632</v>
      </c>
      <c r="H20" s="4">
        <f t="shared" ref="H20" si="26">G20*H19</f>
        <v>5562.2086132760005</v>
      </c>
      <c r="I20" s="4">
        <f t="shared" ref="I20" si="27">H20*I19</f>
        <v>5527.7783525933883</v>
      </c>
      <c r="J20" s="4">
        <f t="shared" ref="J20" si="28">I20*J19</f>
        <v>5495.0696049449061</v>
      </c>
      <c r="K20" s="4">
        <f t="shared" ref="K20" si="29">J20*K19</f>
        <v>5463.9867307175482</v>
      </c>
      <c r="L20" s="4">
        <f t="shared" ref="L20" si="30">K20*L19</f>
        <v>5433.8602526202621</v>
      </c>
      <c r="M20" s="4">
        <f t="shared" ref="M20" si="31">L20*M19</f>
        <v>5404.2119725880129</v>
      </c>
      <c r="N20" s="4">
        <f t="shared" ref="N20" si="32">M20*N19</f>
        <v>5375.5200886858365</v>
      </c>
      <c r="O20" s="4">
        <f t="shared" ref="O20" si="33">N20*O19</f>
        <v>5347.5933216877183</v>
      </c>
      <c r="P20" s="4">
        <f t="shared" ref="P20" si="34">O20*P19</f>
        <v>5320.7185904326798</v>
      </c>
      <c r="Q20" s="4">
        <f t="shared" ref="Q20" si="35">P20*Q19</f>
        <v>5293.939498790648</v>
      </c>
    </row>
    <row r="21" spans="1:17" x14ac:dyDescent="0.35">
      <c r="A21" s="2"/>
      <c r="B21" s="5" t="s">
        <v>13</v>
      </c>
      <c r="C21" s="6">
        <f>C25/C26*1000/365</f>
        <v>4989.7953840112032</v>
      </c>
      <c r="D21" s="6">
        <f>C21*D19</f>
        <v>4966.2443812077372</v>
      </c>
      <c r="E21" s="4">
        <f t="shared" ref="E21:Q21" si="36">D21*E19</f>
        <v>4942.8045352133913</v>
      </c>
      <c r="F21" s="4">
        <f t="shared" si="36"/>
        <v>4912.4411759893992</v>
      </c>
      <c r="G21" s="4">
        <f t="shared" si="36"/>
        <v>4881.9109851213188</v>
      </c>
      <c r="H21" s="7">
        <f>G21*H19+25</f>
        <v>4876.2973784311944</v>
      </c>
      <c r="I21" s="4">
        <f t="shared" si="36"/>
        <v>4846.1129316442475</v>
      </c>
      <c r="J21" s="4">
        <f>I21*J19</f>
        <v>4817.4377071966483</v>
      </c>
      <c r="K21" s="4">
        <f t="shared" si="36"/>
        <v>4790.1878594028776</v>
      </c>
      <c r="L21" s="4">
        <f t="shared" si="36"/>
        <v>4763.7764684642998</v>
      </c>
      <c r="M21" s="4">
        <f t="shared" si="36"/>
        <v>4737.7843059533179</v>
      </c>
      <c r="N21" s="4">
        <f t="shared" si="36"/>
        <v>4712.6306002975298</v>
      </c>
      <c r="O21" s="4">
        <f t="shared" si="36"/>
        <v>4688.1476601258955</v>
      </c>
      <c r="P21" s="4">
        <f t="shared" si="36"/>
        <v>4664.587022494974</v>
      </c>
      <c r="Q21" s="4">
        <f t="shared" si="36"/>
        <v>4641.1102305495715</v>
      </c>
    </row>
    <row r="22" spans="1:17" x14ac:dyDescent="0.35">
      <c r="A22" s="2"/>
      <c r="B22" s="5" t="s">
        <v>9</v>
      </c>
      <c r="C22" s="12">
        <f>D22</f>
        <v>0.87218903779552814</v>
      </c>
      <c r="D22" s="12">
        <f>D21/D20</f>
        <v>0.87218903779552814</v>
      </c>
      <c r="E22" s="14">
        <f t="shared" ref="E22" si="37">E21/E20</f>
        <v>0.87218903779552825</v>
      </c>
      <c r="F22" s="14">
        <f t="shared" ref="F22" si="38">F21/F20</f>
        <v>0.87218903779552825</v>
      </c>
      <c r="G22" s="14">
        <f t="shared" ref="G22" si="39">G21/G20</f>
        <v>0.87218903779552837</v>
      </c>
      <c r="H22" s="14">
        <f t="shared" ref="H22" si="40">H21/H20</f>
        <v>0.87668365526462666</v>
      </c>
      <c r="I22" s="14">
        <f t="shared" ref="I22" si="41">I21/I20</f>
        <v>0.87668365526462655</v>
      </c>
      <c r="J22" s="14">
        <f t="shared" ref="J22" si="42">J21/J20</f>
        <v>0.87668365526462666</v>
      </c>
      <c r="K22" s="14">
        <f t="shared" ref="K22" si="43">K21/K20</f>
        <v>0.87668365526462666</v>
      </c>
      <c r="L22" s="14">
        <f t="shared" ref="L22" si="44">L21/L20</f>
        <v>0.87668365526462677</v>
      </c>
      <c r="M22" s="14">
        <f t="shared" ref="M22" si="45">M21/M20</f>
        <v>0.87668365526462677</v>
      </c>
      <c r="N22" s="14">
        <f t="shared" ref="N22" si="46">N21/N20</f>
        <v>0.87668365526462677</v>
      </c>
      <c r="O22" s="14">
        <f t="shared" ref="O22" si="47">O21/O20</f>
        <v>0.87668365526462666</v>
      </c>
      <c r="P22" s="14">
        <f t="shared" ref="P22" si="48">P21/P20</f>
        <v>0.87668365526462666</v>
      </c>
      <c r="Q22" s="14">
        <f t="shared" ref="Q22" si="49">Q21/Q20</f>
        <v>0.87668365526462677</v>
      </c>
    </row>
    <row r="23" spans="1:17" x14ac:dyDescent="0.35">
      <c r="A23" s="2"/>
      <c r="B23" s="5" t="s">
        <v>15</v>
      </c>
      <c r="C23" s="6">
        <v>406158</v>
      </c>
      <c r="D23" s="6">
        <v>425806</v>
      </c>
      <c r="E23" s="4">
        <f>(E25+E27)/(1-E24)</f>
        <v>402883.35212782584</v>
      </c>
      <c r="F23" s="4">
        <f t="shared" ref="F23" si="50">(F25+F27)/(1-F24)</f>
        <v>381745.96761344466</v>
      </c>
      <c r="G23" s="4">
        <f t="shared" ref="G23" si="51">(G25+G27)/(1-G24)</f>
        <v>362533.89528485574</v>
      </c>
      <c r="H23" s="4">
        <f t="shared" ref="H23" si="52">(H25+H27)/(1-H24)</f>
        <v>346361.67866932205</v>
      </c>
      <c r="I23" s="4">
        <f t="shared" ref="I23" si="53">(I25+I27)/(1-I24)</f>
        <v>330262.43032020784</v>
      </c>
      <c r="J23" s="4">
        <f t="shared" ref="J23" si="54">(J25+J27)/(1-J24)</f>
        <v>315534.57391497603</v>
      </c>
      <c r="K23" s="4">
        <f t="shared" ref="K23" si="55">(K25+K27)/(1-K24)</f>
        <v>302014.91011503816</v>
      </c>
      <c r="L23" s="4">
        <f t="shared" ref="L23" si="56">(L25+L27)/(1-L24)</f>
        <v>289541.21516936703</v>
      </c>
      <c r="M23" s="4">
        <f t="shared" ref="M23" si="57">(M25+M27)/(1-M24)</f>
        <v>277982.06534070481</v>
      </c>
      <c r="N23" s="4">
        <f t="shared" ref="N23" si="58">(N25+N27)/(1-N24)</f>
        <v>267260.45855539147</v>
      </c>
      <c r="O23" s="4">
        <f t="shared" ref="O23" si="59">(O25+O27)/(1-O24)</f>
        <v>257285.22064330804</v>
      </c>
      <c r="P23" s="4">
        <f t="shared" ref="P23" si="60">(P25+P27)/(1-P24)</f>
        <v>247993.9256541435</v>
      </c>
      <c r="Q23" s="4">
        <f t="shared" ref="Q23" si="61">(Q25+Q27)/(1-Q24)</f>
        <v>239289.36092715539</v>
      </c>
    </row>
    <row r="24" spans="1:17" x14ac:dyDescent="0.35">
      <c r="A24" s="2"/>
      <c r="B24" s="11" t="s">
        <v>14</v>
      </c>
      <c r="C24" s="8">
        <f>(C23-C28)/C23</f>
        <v>0.60091146795089601</v>
      </c>
      <c r="D24" s="8">
        <f>(D23-D28)/D23</f>
        <v>0.62301141834544371</v>
      </c>
      <c r="E24" s="15">
        <f>D24-2%</f>
        <v>0.60301141834544369</v>
      </c>
      <c r="F24" s="15">
        <f t="shared" ref="F24:Q24" si="62">E24-2%</f>
        <v>0.58301141834544368</v>
      </c>
      <c r="G24" s="15">
        <f t="shared" si="62"/>
        <v>0.56301141834544366</v>
      </c>
      <c r="H24" s="15">
        <f t="shared" si="62"/>
        <v>0.54301141834544364</v>
      </c>
      <c r="I24" s="15">
        <f t="shared" si="62"/>
        <v>0.52301141834544362</v>
      </c>
      <c r="J24" s="15">
        <f t="shared" si="62"/>
        <v>0.50301141834544361</v>
      </c>
      <c r="K24" s="15">
        <f t="shared" si="62"/>
        <v>0.48301141834544359</v>
      </c>
      <c r="L24" s="15">
        <f t="shared" si="62"/>
        <v>0.46301141834544357</v>
      </c>
      <c r="M24" s="15">
        <f t="shared" si="62"/>
        <v>0.44301141834544355</v>
      </c>
      <c r="N24" s="15">
        <f t="shared" si="62"/>
        <v>0.42301141834544354</v>
      </c>
      <c r="O24" s="15">
        <f t="shared" si="62"/>
        <v>0.40301141834544352</v>
      </c>
      <c r="P24" s="15">
        <f t="shared" si="62"/>
        <v>0.3830114183454435</v>
      </c>
      <c r="Q24" s="15">
        <f t="shared" si="62"/>
        <v>0.36301141834544348</v>
      </c>
    </row>
    <row r="25" spans="1:17" x14ac:dyDescent="0.35">
      <c r="A25" s="2"/>
      <c r="B25" s="9" t="s">
        <v>3</v>
      </c>
      <c r="C25" s="10">
        <f>125573</f>
        <v>125573</v>
      </c>
      <c r="D25" s="10">
        <f>123714</f>
        <v>123714</v>
      </c>
      <c r="E25" s="4">
        <f>D26*E21/1000*365</f>
        <v>123130.09053345874</v>
      </c>
      <c r="F25" s="4">
        <f t="shared" ref="F25" si="63">F21*F26/1000*365</f>
        <v>122373.70958747648</v>
      </c>
      <c r="G25" s="4">
        <f t="shared" ref="G25" si="64">G21*G26/1000*365</f>
        <v>121613.17270223059</v>
      </c>
      <c r="H25" s="4">
        <f t="shared" ref="H25" si="65">H21*H26/1000*365</f>
        <v>121473.33227458468</v>
      </c>
      <c r="I25" s="4">
        <f t="shared" ref="I25" si="66">I21*I26/1000*365</f>
        <v>120721.40821222267</v>
      </c>
      <c r="J25" s="4">
        <f t="shared" ref="J25" si="67">J21*J26/1000*365</f>
        <v>120007.08035297874</v>
      </c>
      <c r="K25" s="4">
        <f t="shared" ref="K25" si="68">K21*K26/1000*365</f>
        <v>119328.26001890193</v>
      </c>
      <c r="L25" s="4">
        <f t="shared" ref="L25" si="69">L21*L26/1000*365</f>
        <v>118670.32646433514</v>
      </c>
      <c r="M25" s="4">
        <f t="shared" ref="M25" si="70">M21*M26/1000*365</f>
        <v>118022.83629952342</v>
      </c>
      <c r="N25" s="4">
        <f t="shared" ref="N25" si="71">N21*N26/1000*365</f>
        <v>117396.23291422172</v>
      </c>
      <c r="O25" s="4">
        <f t="shared" ref="O25" si="72">O21*O26/1000*365</f>
        <v>116786.33895252809</v>
      </c>
      <c r="P25" s="4">
        <f t="shared" ref="P25" si="73">P21*P26/1000*365</f>
        <v>116199.42044829554</v>
      </c>
      <c r="Q25" s="4">
        <f t="shared" ref="Q25" si="74">Q21*Q26/1000*365</f>
        <v>115614.59062201396</v>
      </c>
    </row>
    <row r="26" spans="1:17" x14ac:dyDescent="0.35">
      <c r="A26" s="2"/>
      <c r="B26" s="9" t="s">
        <v>10</v>
      </c>
      <c r="C26" s="10">
        <f>C12</f>
        <v>68.947840534854222</v>
      </c>
      <c r="D26" s="10">
        <f>D25/D21*1000/365</f>
        <v>68.24925229937989</v>
      </c>
      <c r="E26" s="4">
        <f>D26</f>
        <v>68.24925229937989</v>
      </c>
      <c r="F26" s="4">
        <f t="shared" ref="F26:Q26" si="75">E26</f>
        <v>68.24925229937989</v>
      </c>
      <c r="G26" s="4">
        <f t="shared" si="75"/>
        <v>68.24925229937989</v>
      </c>
      <c r="H26" s="4">
        <f t="shared" si="75"/>
        <v>68.24925229937989</v>
      </c>
      <c r="I26" s="4">
        <f t="shared" si="75"/>
        <v>68.24925229937989</v>
      </c>
      <c r="J26" s="4">
        <f t="shared" si="75"/>
        <v>68.24925229937989</v>
      </c>
      <c r="K26" s="4">
        <f t="shared" si="75"/>
        <v>68.24925229937989</v>
      </c>
      <c r="L26" s="4">
        <f t="shared" si="75"/>
        <v>68.24925229937989</v>
      </c>
      <c r="M26" s="4">
        <f t="shared" si="75"/>
        <v>68.24925229937989</v>
      </c>
      <c r="N26" s="4">
        <f t="shared" si="75"/>
        <v>68.24925229937989</v>
      </c>
      <c r="O26" s="4">
        <f t="shared" si="75"/>
        <v>68.24925229937989</v>
      </c>
      <c r="P26" s="4">
        <f t="shared" si="75"/>
        <v>68.24925229937989</v>
      </c>
      <c r="Q26" s="4">
        <f t="shared" si="75"/>
        <v>68.24925229937989</v>
      </c>
    </row>
    <row r="27" spans="1:17" x14ac:dyDescent="0.35">
      <c r="A27" s="2"/>
      <c r="B27" s="9" t="s">
        <v>4</v>
      </c>
      <c r="C27" s="10">
        <v>36520</v>
      </c>
      <c r="D27" s="10">
        <v>36810</v>
      </c>
      <c r="E27" s="4">
        <f>D27</f>
        <v>36810</v>
      </c>
      <c r="F27" s="4">
        <f t="shared" ref="F27:Q27" si="76">E27</f>
        <v>36810</v>
      </c>
      <c r="G27" s="4">
        <f t="shared" si="76"/>
        <v>36810</v>
      </c>
      <c r="H27" s="4">
        <f t="shared" si="76"/>
        <v>36810</v>
      </c>
      <c r="I27" s="4">
        <f t="shared" si="76"/>
        <v>36810</v>
      </c>
      <c r="J27" s="4">
        <f t="shared" si="76"/>
        <v>36810</v>
      </c>
      <c r="K27" s="4">
        <f t="shared" si="76"/>
        <v>36810</v>
      </c>
      <c r="L27" s="4">
        <f t="shared" si="76"/>
        <v>36810</v>
      </c>
      <c r="M27" s="4">
        <f t="shared" si="76"/>
        <v>36810</v>
      </c>
      <c r="N27" s="4">
        <f t="shared" si="76"/>
        <v>36810</v>
      </c>
      <c r="O27" s="4">
        <f t="shared" si="76"/>
        <v>36810</v>
      </c>
      <c r="P27" s="4">
        <f t="shared" si="76"/>
        <v>36810</v>
      </c>
      <c r="Q27" s="4">
        <f t="shared" si="76"/>
        <v>36810</v>
      </c>
    </row>
    <row r="28" spans="1:17" x14ac:dyDescent="0.35">
      <c r="A28" s="2"/>
      <c r="B28" s="9" t="s">
        <v>11</v>
      </c>
      <c r="C28" s="10">
        <f>C25+C27</f>
        <v>162093</v>
      </c>
      <c r="D28" s="10">
        <f>D25+D27</f>
        <v>160524</v>
      </c>
      <c r="E28" s="4">
        <f t="shared" ref="E28:Q28" si="77">E25+E27</f>
        <v>159940.09053345874</v>
      </c>
      <c r="F28" s="4">
        <f t="shared" si="77"/>
        <v>159183.70958747648</v>
      </c>
      <c r="G28" s="4">
        <f t="shared" si="77"/>
        <v>158423.17270223057</v>
      </c>
      <c r="H28" s="4">
        <f t="shared" si="77"/>
        <v>158283.33227458468</v>
      </c>
      <c r="I28" s="4">
        <f t="shared" si="77"/>
        <v>157531.40821222268</v>
      </c>
      <c r="J28" s="4">
        <f t="shared" si="77"/>
        <v>156817.08035297872</v>
      </c>
      <c r="K28" s="4">
        <f t="shared" si="77"/>
        <v>156138.26001890193</v>
      </c>
      <c r="L28" s="4">
        <f t="shared" si="77"/>
        <v>155480.32646433514</v>
      </c>
      <c r="M28" s="4">
        <f t="shared" si="77"/>
        <v>154832.83629952342</v>
      </c>
      <c r="N28" s="4">
        <f t="shared" si="77"/>
        <v>154206.23291422171</v>
      </c>
      <c r="O28" s="4">
        <f t="shared" si="77"/>
        <v>153596.33895252808</v>
      </c>
      <c r="P28" s="4">
        <f t="shared" si="77"/>
        <v>153009.42044829554</v>
      </c>
      <c r="Q28" s="4">
        <f t="shared" si="77"/>
        <v>152424.59062201396</v>
      </c>
    </row>
    <row r="29" spans="1:17" x14ac:dyDescent="0.35">
      <c r="A29" s="2"/>
      <c r="B29" s="3" t="s">
        <v>17</v>
      </c>
      <c r="C29" s="10">
        <f>C28-C31</f>
        <v>160669</v>
      </c>
      <c r="D29" s="10">
        <f>D28-D31</f>
        <v>158306</v>
      </c>
      <c r="E29" s="4">
        <f t="shared" ref="E29:Q29" si="78">E28-E31</f>
        <v>157732.55912389143</v>
      </c>
      <c r="F29" s="4">
        <f t="shared" si="78"/>
        <v>156989.73891427036</v>
      </c>
      <c r="G29" s="4">
        <f t="shared" si="78"/>
        <v>156242.83727492607</v>
      </c>
      <c r="H29" s="4">
        <f t="shared" si="78"/>
        <v>156116.66934795206</v>
      </c>
      <c r="I29" s="4">
        <f t="shared" si="78"/>
        <v>155378.15700287037</v>
      </c>
      <c r="J29" s="4">
        <f t="shared" si="78"/>
        <v>154676.57027504267</v>
      </c>
      <c r="K29" s="4">
        <f t="shared" si="78"/>
        <v>154009.85774128838</v>
      </c>
      <c r="L29" s="4">
        <f t="shared" si="78"/>
        <v>153363.65943934186</v>
      </c>
      <c r="M29" s="4">
        <f t="shared" si="78"/>
        <v>152727.71825329927</v>
      </c>
      <c r="N29" s="4">
        <f t="shared" si="78"/>
        <v>152112.2912990645</v>
      </c>
      <c r="O29" s="4">
        <f t="shared" si="78"/>
        <v>151513.27573027599</v>
      </c>
      <c r="P29" s="4">
        <f t="shared" si="78"/>
        <v>150936.82581647614</v>
      </c>
      <c r="Q29" s="4">
        <f t="shared" si="78"/>
        <v>150362.42732585702</v>
      </c>
    </row>
    <row r="30" spans="1:17" x14ac:dyDescent="0.35">
      <c r="A30" s="2"/>
      <c r="B30" s="3" t="s">
        <v>19</v>
      </c>
      <c r="C30" s="10">
        <f>C25-C31</f>
        <v>124149</v>
      </c>
      <c r="D30" s="10">
        <f>D25-D31</f>
        <v>121496</v>
      </c>
      <c r="E30" s="4">
        <f>E25-E31</f>
        <v>120922.55912389142</v>
      </c>
      <c r="F30" s="4">
        <f t="shared" ref="F30:Q30" si="79">F25-F31</f>
        <v>120179.73891427035</v>
      </c>
      <c r="G30" s="4">
        <f t="shared" si="79"/>
        <v>119432.8372749261</v>
      </c>
      <c r="H30" s="4">
        <f t="shared" si="79"/>
        <v>119306.66934795206</v>
      </c>
      <c r="I30" s="4">
        <f t="shared" si="79"/>
        <v>118568.15700287034</v>
      </c>
      <c r="J30" s="4">
        <f t="shared" si="79"/>
        <v>117866.5702750427</v>
      </c>
      <c r="K30" s="4">
        <f t="shared" si="79"/>
        <v>117199.85774128839</v>
      </c>
      <c r="L30" s="4">
        <f t="shared" si="79"/>
        <v>116553.65943934186</v>
      </c>
      <c r="M30" s="4">
        <f t="shared" si="79"/>
        <v>115917.71825329929</v>
      </c>
      <c r="N30" s="4">
        <f t="shared" si="79"/>
        <v>115302.2912990645</v>
      </c>
      <c r="O30" s="4">
        <f t="shared" si="79"/>
        <v>114703.27573027601</v>
      </c>
      <c r="P30" s="4">
        <f t="shared" si="79"/>
        <v>114126.82581647614</v>
      </c>
      <c r="Q30" s="4">
        <f t="shared" si="79"/>
        <v>113552.42732585702</v>
      </c>
    </row>
    <row r="31" spans="1:17" x14ac:dyDescent="0.35">
      <c r="A31" s="2"/>
      <c r="B31" s="3" t="s">
        <v>16</v>
      </c>
      <c r="C31" s="9">
        <v>1424</v>
      </c>
      <c r="D31" s="9">
        <v>2218</v>
      </c>
      <c r="E31" s="4">
        <f>D31*E19</f>
        <v>2207.5314095673207</v>
      </c>
      <c r="F31" s="4">
        <f t="shared" ref="F31:Q31" si="80">E31*F19</f>
        <v>2193.9706732061272</v>
      </c>
      <c r="G31" s="4">
        <f t="shared" si="80"/>
        <v>2180.3354273044879</v>
      </c>
      <c r="H31" s="4">
        <f t="shared" si="80"/>
        <v>2166.6629266326254</v>
      </c>
      <c r="I31" s="4">
        <f t="shared" si="80"/>
        <v>2153.2512093523242</v>
      </c>
      <c r="J31" s="4">
        <f t="shared" si="80"/>
        <v>2140.5100779360382</v>
      </c>
      <c r="K31" s="4">
        <f t="shared" si="80"/>
        <v>2128.4022776135444</v>
      </c>
      <c r="L31" s="4">
        <f t="shared" si="80"/>
        <v>2116.6670249932808</v>
      </c>
      <c r="M31" s="4">
        <f t="shared" si="80"/>
        <v>2105.1180462241327</v>
      </c>
      <c r="N31" s="4">
        <f t="shared" si="80"/>
        <v>2093.9416151572154</v>
      </c>
      <c r="O31" s="4">
        <f t="shared" si="80"/>
        <v>2083.0632222520826</v>
      </c>
      <c r="P31" s="4">
        <f t="shared" si="80"/>
        <v>2072.5946318194033</v>
      </c>
      <c r="Q31" s="4">
        <f t="shared" si="80"/>
        <v>2062.1632961569471</v>
      </c>
    </row>
    <row r="33" spans="4:4" x14ac:dyDescent="0.35">
      <c r="D33" s="16"/>
    </row>
  </sheetData>
  <mergeCells count="2">
    <mergeCell ref="A17:B17"/>
    <mergeCell ref="A3:B3"/>
  </mergeCells>
  <pageMargins left="0.7" right="0.7" top="0.75" bottom="0.75" header="0.3" footer="0.3"/>
  <pageSetup paperSize="9" orientation="portrait" horizontalDpi="300" verticalDpi="300" r:id="rId1"/>
  <ignoredErrors>
    <ignoredError sqref="E11 F11:Q11 E25:Q25 D21 H7 H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Vee ja reoveeteenus prognoos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2025-05-26T13:16:20Z</dcterms:modified>
</cp:coreProperties>
</file>